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K:\PROJETOS\__PLANEJAMENTO E CONTROLE\TCE\"/>
    </mc:Choice>
  </mc:AlternateContent>
  <xr:revisionPtr revIDLastSave="0" documentId="13_ncr:1_{751E46C6-C43A-44E1-9C19-889A5F314C80}" xr6:coauthVersionLast="47" xr6:coauthVersionMax="47" xr10:uidLastSave="{00000000-0000-0000-0000-000000000000}"/>
  <bookViews>
    <workbookView xWindow="-28920" yWindow="-120" windowWidth="29040" windowHeight="15840" tabRatio="149" xr2:uid="{00000000-000D-0000-FFFF-FFFF00000000}"/>
  </bookViews>
  <sheets>
    <sheet name="Plan1" sheetId="1" r:id="rId1"/>
    <sheet name="Plan2" sheetId="2" r:id="rId2"/>
  </sheets>
  <definedNames>
    <definedName name="_xlnm.Print_Area" localSheetId="0">Plan1!$A$1:$V$25</definedName>
    <definedName name="Excel_BuiltIn_Print_Area_1">Plan1!$A$2:$M$8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25" i="1" l="1"/>
  <c r="R24" i="1"/>
  <c r="T21" i="1" l="1"/>
  <c r="S23" i="1"/>
  <c r="T23" i="1" s="1"/>
  <c r="S22" i="1"/>
  <c r="T22" i="1" s="1"/>
  <c r="S21" i="1"/>
  <c r="S18" i="1"/>
  <c r="T18" i="1" s="1"/>
  <c r="R23" i="1"/>
  <c r="U23" i="1" s="1"/>
  <c r="R22" i="1"/>
  <c r="U22" i="1" s="1"/>
  <c r="R21" i="1"/>
  <c r="U21" i="1" s="1"/>
  <c r="R18" i="1"/>
  <c r="U18" i="1" s="1"/>
  <c r="O22" i="1" l="1"/>
  <c r="U19" i="1"/>
  <c r="T19" i="1"/>
  <c r="S19" i="1"/>
  <c r="R19" i="1"/>
  <c r="U16" i="1"/>
  <c r="T16" i="1"/>
  <c r="S16" i="1"/>
  <c r="R16" i="1"/>
  <c r="X25" i="1"/>
  <c r="X24" i="1"/>
  <c r="X23" i="1"/>
  <c r="L21" i="1"/>
  <c r="L18" i="1" l="1"/>
  <c r="X22" i="1"/>
  <c r="X20" i="1"/>
  <c r="X19" i="1"/>
  <c r="X17" i="1"/>
  <c r="X16" i="1"/>
  <c r="S13" i="1"/>
  <c r="T13" i="1" s="1"/>
  <c r="U13" i="1" s="1"/>
  <c r="U15" i="1"/>
  <c r="M15" i="1"/>
  <c r="J15" i="1"/>
</calcChain>
</file>

<file path=xl/sharedStrings.xml><?xml version="1.0" encoding="utf-8"?>
<sst xmlns="http://schemas.openxmlformats.org/spreadsheetml/2006/main" count="135" uniqueCount="102">
  <si>
    <t>ANEXO DA RESOLUÇÃO TC N.º 8/2014</t>
  </si>
  <si>
    <t>MAPA DEMONSTRATIVO DE OBRAS E SERVIÇOS DE ENGENHARIA</t>
  </si>
  <si>
    <t>MODALIDADE /</t>
  </si>
  <si>
    <t>IDENTIFICAÇÃO</t>
  </si>
  <si>
    <t>CONVÊNIO</t>
  </si>
  <si>
    <t>CONTRATADO</t>
  </si>
  <si>
    <t>CONTRATO</t>
  </si>
  <si>
    <t>ADITIVO</t>
  </si>
  <si>
    <t>REAJUSTE</t>
  </si>
  <si>
    <t>EXECUÇÃO</t>
  </si>
  <si>
    <t>VALOR PAGO ACUMULADO NA OBRA OU SERVIÇO</t>
  </si>
  <si>
    <t>SITUAÇÃO</t>
  </si>
  <si>
    <t>N.º LICITAÇÃO</t>
  </si>
  <si>
    <t>DA OBRA, SERV.</t>
  </si>
  <si>
    <t>N.º/ANO</t>
  </si>
  <si>
    <t>CONCEDENTE</t>
  </si>
  <si>
    <t>REPASSE</t>
  </si>
  <si>
    <t>CNPJ/CPF</t>
  </si>
  <si>
    <t>RAZÃO SOCIAL</t>
  </si>
  <si>
    <t>DATA INÍCIO</t>
  </si>
  <si>
    <t>PRAZO</t>
  </si>
  <si>
    <t>VALOR CONTRATADO</t>
  </si>
  <si>
    <t>PRAZO ADITADO</t>
  </si>
  <si>
    <t>VALOR ADITADO ACUMULADO</t>
  </si>
  <si>
    <t>NATUREZA DA DESPESA</t>
  </si>
  <si>
    <t>VALOR MEDIDO ACUMULADO</t>
  </si>
  <si>
    <t>VALOR PAGO ACUMULADO NO PERÍODO</t>
  </si>
  <si>
    <t>VALOR PAGO ACUMULADO NO EXERCÍCIO</t>
  </si>
  <si>
    <t>OU AQUISIÇÃO</t>
  </si>
  <si>
    <t>CARTA CONVITE Nº10/2019</t>
  </si>
  <si>
    <t>ESTUDOS E PROJETOS DE URBANISMO, ARQUITETURA E COMPLEMENTARES PARA A REFORMA COM INCLUSÃO DE COBERTA PARA O PÁTIO DE FEIRA DE CASA AMARELA</t>
  </si>
  <si>
    <t>15.289.250/001-60</t>
  </si>
  <si>
    <t>GEOMETRIE PROJETOS E SERVIÇOS DE URBANISMO E ARQUITETURA LTDA</t>
  </si>
  <si>
    <t>005/2020</t>
  </si>
  <si>
    <t>60 DIAS</t>
  </si>
  <si>
    <t>48O DIAS</t>
  </si>
  <si>
    <t>TOMADA DE PREÇO               Nº 001/2021</t>
  </si>
  <si>
    <t>OBRA DE RECUREAÇÃO ESTRUTURAL DA COBERTA DO MERCADO DA MADALENA</t>
  </si>
  <si>
    <t>07.811.641./0001-75</t>
  </si>
  <si>
    <t>MARINHO CONSTRUÇÕES LTDA.</t>
  </si>
  <si>
    <t>006/2021</t>
  </si>
  <si>
    <t>120 DIAS</t>
  </si>
  <si>
    <t>13- DEZ-21</t>
  </si>
  <si>
    <t>90 DIAS</t>
  </si>
  <si>
    <t>CONCLUÍDO</t>
  </si>
  <si>
    <t>TOMADA DE PREÇO Nº 002/2021</t>
  </si>
  <si>
    <t>OBRAS DE REFORMA NO MERCADO DE CASA AMARELA</t>
  </si>
  <si>
    <t>892701/2019</t>
  </si>
  <si>
    <t>22000 – MINISTÉRIO DA AGRICULTURA, PECUÁRIA E ABASTECIMENTO</t>
  </si>
  <si>
    <t>002/2022</t>
  </si>
  <si>
    <t>TOMADA DE PREÇO Nº 002/2022</t>
  </si>
  <si>
    <t>CONTRATAÇÃO DE EMPRESA DE ENGENHARIA PARA INSTALAÇÃO DE BRISES, COM REFORÇO ESTRUTURAL NA FEIRA NOVA DE NOVA DESCOBERTA</t>
  </si>
  <si>
    <t>ADEPE - AGÊNCIA DE DESESVILVIMENTO DE PERNAMBUCO</t>
  </si>
  <si>
    <t>TOMADA DE PREÇO Nº 003/2022</t>
  </si>
  <si>
    <t>CONTRATAÇÃO DE EMPRESA DE ENGENHARIA PARA EXECUÇÃO DO REFORÇO ESTRUTURAL NA EDIFICAÇÃO, BEM COMO A INSTALAÇÃO DE BRISES NAS LATERAIS DA COBERTA DA FEIRA NOVA DE AFOGADOS</t>
  </si>
  <si>
    <t>GUERRA CONSTRUÇÕES LTDA</t>
  </si>
  <si>
    <t>10.811.370/0001-62</t>
  </si>
  <si>
    <t>CONTRATAÇÃO DE EMPRESA DE ENGENHARIA PARA EXECUÇÃO DE OBRA DE REFORMA DA FEIRA LIVRE DE RODA DE FOGO</t>
  </si>
  <si>
    <t>TOMADA DE PREÇO Nº 004/2022</t>
  </si>
  <si>
    <t xml:space="preserve">CONCORRÊNCIA PÚBLICA Nº 001/2022 </t>
  </si>
  <si>
    <t>CONTRATAÇÃO DE EMPRESA DE ENGENHARIA PARA FORNECIMENTO E MONTAGEM DE BRISES DE ALUMÍNIO COM ESTRUTURA AUXILIAR DE SUPORTE, INSTALADOS COM MÃO DE OBRA ESPECIALIZADA NO PÁTIO DE FEIRA DO CAIS DE SANTA RITA</t>
  </si>
  <si>
    <t xml:space="preserve">CONCORRÊNCIA PÚBLICA Nº 002/2022 </t>
  </si>
  <si>
    <t>CONTRATAÇÃO DE EMPRESA DE ENGENHARIA PARA EXECUÇÃO DE OBRAS REQUALIFICAÇÃO DO MERCADO DE NOVA DESCOBERTA</t>
  </si>
  <si>
    <t>012/2022</t>
  </si>
  <si>
    <t>014/2022</t>
  </si>
  <si>
    <t>015/2022</t>
  </si>
  <si>
    <t>013/2022</t>
  </si>
  <si>
    <t>016/2022</t>
  </si>
  <si>
    <t>EM ANDAMENTO</t>
  </si>
  <si>
    <t>EXERCÍCIO: 2023</t>
  </si>
  <si>
    <t>UNIDADE ORÇAMENTÁRIA: CONVIVA MERCADOS E FEIRAS - AUTARQUIA MUNICIPAL</t>
  </si>
  <si>
    <t>DATA CONCLUSÃO / PARALISAÇÃO</t>
  </si>
  <si>
    <t>OBRA DISTRATADA</t>
  </si>
  <si>
    <t>CONTRATO DISTRATADO</t>
  </si>
  <si>
    <t>TOMADA DE PREÇO Nº 002/2023</t>
  </si>
  <si>
    <t>14.780.722/0001-10</t>
  </si>
  <si>
    <t>BL CONSTRUTORA E SERVIÇOS LTDA - ME</t>
  </si>
  <si>
    <t>005/2023</t>
  </si>
  <si>
    <t>006/2023</t>
  </si>
  <si>
    <t>CONCORRÊNCIA PÚBLICA Nº 001/20223</t>
  </si>
  <si>
    <t>CONTRATAÇÃO DE EMPRESA DE ENGENHARIA PARA EXECUÇÃO DA CONSTRUÇÃO DO PÁTIO DE FEIRA DE CASA AMARELA</t>
  </si>
  <si>
    <t>920.407/2021</t>
  </si>
  <si>
    <t>CODEVASF - COMPANHIA DE DESENVOLVIMENTO DOS VALES DO RIO SÃO FRANCISCO E DO PARNAÍBA</t>
  </si>
  <si>
    <t>004/2023</t>
  </si>
  <si>
    <t xml:space="preserve">CONCORRÊNCIA PÚBLICA Nº 003/2022 </t>
  </si>
  <si>
    <t>08.307.543/0001-68</t>
  </si>
  <si>
    <t>OCTAGON EMPREENDIMENTOS LTDA EPP</t>
  </si>
  <si>
    <t>REESTRUTURAÇÃO DO MERCADO DE BEBERIBE</t>
  </si>
  <si>
    <t>EM LICITAÇÃO</t>
  </si>
  <si>
    <t>CONCORRÊNCIA PÚBLICA Nº 003/2023</t>
  </si>
  <si>
    <t>TOMADA DE PREÇOS Nº 03/2023</t>
  </si>
  <si>
    <t>CONSTRUÇÃO DA COBERTA DO PÁTIO DO MERCADO DA BOA VISTA E ILUMINAÇÃO INTERNA E EXTERNA</t>
  </si>
  <si>
    <t>150 DIAS</t>
  </si>
  <si>
    <t>Guimarães Melo - Engenharia Ltda.</t>
  </si>
  <si>
    <t>SAME Construtora Ltda.</t>
  </si>
  <si>
    <t>10 MESES</t>
  </si>
  <si>
    <t>7 MESES</t>
  </si>
  <si>
    <t>PRIMEIRO TRIMESTRE</t>
  </si>
  <si>
    <t>SEGUNDO TRIMESTRE</t>
  </si>
  <si>
    <t>TERCEITO TRIMESTRE</t>
  </si>
  <si>
    <t>QUARTO TRIMESTRE</t>
  </si>
  <si>
    <t>PERÍODO DE REFERÊNCIA: TERCEIRO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</si>
</sst>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$ &quot;* #,##0.00_);_(&quot;R$ &quot;* \(#,##0.00\);_(&quot;R$ &quot;* \-??_);_(@_)"/>
    <numFmt numFmtId="165" formatCode="d\-mmm\-yy;@"/>
    <numFmt numFmtId="166" formatCode="0&quot; DIAS&quot;"/>
  </numFmts>
  <fonts count="11">
    <font>
      <sz val="10"/>
      <name val="Arial"/>
      <family val="2"/>
      <charset val="134"/>
    </font>
    <font>
      <sz val="10"/>
      <color rgb="FF1F497D"/>
      <name val="Arial"/>
      <family val="2"/>
      <charset val="134"/>
    </font>
    <font>
      <sz val="12"/>
      <color rgb="FF1F497D"/>
      <name val="Arial"/>
      <family val="2"/>
      <charset val="134"/>
    </font>
    <font>
      <b/>
      <sz val="10"/>
      <color rgb="FF1F497D"/>
      <name val="Arial"/>
      <family val="2"/>
      <charset val="134"/>
    </font>
    <font>
      <sz val="7"/>
      <color rgb="FF1F497D"/>
      <name val="Arial"/>
      <family val="2"/>
      <charset val="134"/>
    </font>
    <font>
      <b/>
      <sz val="5"/>
      <color rgb="FF1F497D"/>
      <name val="Arial"/>
      <family val="2"/>
      <charset val="134"/>
    </font>
    <font>
      <sz val="5"/>
      <color rgb="FF1F497D"/>
      <name val="Arial"/>
      <family val="2"/>
      <charset val="134"/>
    </font>
    <font>
      <sz val="6"/>
      <color rgb="FF1F497D"/>
      <name val="Arial"/>
      <family val="2"/>
      <charset val="134"/>
    </font>
    <font>
      <sz val="5"/>
      <color rgb="FF1F497D"/>
      <name val="Arial"/>
      <family val="2"/>
      <charset val="1"/>
    </font>
    <font>
      <sz val="10"/>
      <name val="Arial"/>
      <family val="2"/>
      <charset val="134"/>
    </font>
    <font>
      <sz val="8"/>
      <name val="Arial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EEECE1"/>
        <bgColor rgb="FFFFFFFF"/>
      </patternFill>
    </fill>
    <fill>
      <patternFill patternType="solid">
        <fgColor rgb="FFFFFFFF"/>
        <bgColor rgb="FFEEEC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5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49" fontId="1" fillId="0" borderId="0" xfId="0" applyNumberFormat="1" applyFont="1" applyAlignment="1">
      <alignment horizontal="left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6" fillId="3" borderId="2" xfId="0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/>
    <xf numFmtId="0" fontId="8" fillId="3" borderId="2" xfId="0" applyFont="1" applyFill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165" fontId="8" fillId="0" borderId="0" xfId="0" applyNumberFormat="1" applyFont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14" fontId="0" fillId="0" borderId="0" xfId="0" applyNumberFormat="1"/>
    <xf numFmtId="0" fontId="1" fillId="0" borderId="2" xfId="0" applyFont="1" applyBorder="1"/>
    <xf numFmtId="164" fontId="9" fillId="0" borderId="2" xfId="1" applyBorder="1" applyAlignment="1">
      <alignment horizontal="center" vertical="center"/>
    </xf>
    <xf numFmtId="0" fontId="1" fillId="0" borderId="6" xfId="0" applyFont="1" applyBorder="1"/>
    <xf numFmtId="17" fontId="1" fillId="0" borderId="10" xfId="0" applyNumberFormat="1" applyFont="1" applyBorder="1" applyAlignment="1">
      <alignment horizontal="center"/>
    </xf>
    <xf numFmtId="17" fontId="1" fillId="0" borderId="11" xfId="0" applyNumberFormat="1" applyFont="1" applyBorder="1" applyAlignment="1">
      <alignment horizontal="center"/>
    </xf>
    <xf numFmtId="17" fontId="1" fillId="0" borderId="12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164" fontId="5" fillId="2" borderId="3" xfId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5" fillId="2" borderId="2" xfId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25"/>
  <sheetViews>
    <sheetView showGridLines="0" tabSelected="1" view="pageBreakPreview" zoomScale="130" zoomScaleNormal="120" zoomScaleSheetLayoutView="130" workbookViewId="0">
      <pane xSplit="12" ySplit="12" topLeftCell="M18" activePane="bottomRight" state="frozen"/>
      <selection pane="topRight" activeCell="M1" sqref="M1"/>
      <selection pane="bottomLeft" activeCell="A13" sqref="A13"/>
      <selection pane="bottomRight" activeCell="A5" sqref="A5:D5"/>
    </sheetView>
  </sheetViews>
  <sheetFormatPr defaultRowHeight="12.75"/>
  <cols>
    <col min="1" max="1" width="8.85546875" style="1" customWidth="1"/>
    <col min="2" max="2" width="26.28515625" style="1" customWidth="1"/>
    <col min="3" max="3" width="7.85546875" style="1" customWidth="1"/>
    <col min="4" max="4" width="13.5703125" style="1"/>
    <col min="5" max="5" width="6.140625" style="1" customWidth="1"/>
    <col min="6" max="6" width="5.85546875" style="1" customWidth="1"/>
    <col min="7" max="7" width="11.42578125" style="1" customWidth="1"/>
    <col min="8" max="8" width="10.42578125" style="1" customWidth="1"/>
    <col min="9" max="9" width="5.85546875" style="1" customWidth="1"/>
    <col min="10" max="10" width="5.42578125" style="1"/>
    <col min="11" max="11" width="5" style="1"/>
    <col min="12" max="12" width="7.85546875" style="1" customWidth="1"/>
    <col min="13" max="13" width="10.140625" style="1" bestFit="1" customWidth="1"/>
    <col min="14" max="14" width="5" style="1"/>
    <col min="15" max="15" width="10.140625" style="1" bestFit="1" customWidth="1"/>
    <col min="16" max="16" width="6.28515625" style="1"/>
    <col min="17" max="17" width="6.7109375" style="1" customWidth="1"/>
    <col min="18" max="18" width="7.140625" style="1"/>
    <col min="19" max="19" width="8" style="1"/>
    <col min="20" max="20" width="9" style="1" customWidth="1"/>
    <col min="21" max="21" width="8.28515625" style="1"/>
    <col min="22" max="22" width="7.85546875" style="1" customWidth="1"/>
    <col min="23" max="27" width="8.7109375" style="1"/>
    <col min="28" max="28" width="13.5703125" style="1" bestFit="1" customWidth="1"/>
    <col min="29" max="29" width="14.85546875" style="1" bestFit="1" customWidth="1"/>
    <col min="30" max="34" width="15.140625" style="1" bestFit="1" customWidth="1"/>
    <col min="35" max="39" width="14.85546875" style="1" bestFit="1" customWidth="1"/>
    <col min="40" max="1025" width="8.7109375" style="1"/>
  </cols>
  <sheetData>
    <row r="1" spans="1:1024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1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>
      <c r="A5" s="42"/>
      <c r="B5" s="42"/>
      <c r="C5" s="42"/>
      <c r="D5" s="42"/>
      <c r="E5" s="3"/>
      <c r="F5" s="3"/>
      <c r="G5"/>
      <c r="H5"/>
      <c r="I5"/>
      <c r="J5"/>
      <c r="K5" s="40"/>
      <c r="L5" s="40"/>
      <c r="M5" s="40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>
      <c r="A6" s="3" t="s">
        <v>70</v>
      </c>
      <c r="B6" s="3"/>
      <c r="C6" s="3"/>
      <c r="D6" s="3"/>
      <c r="E6" s="3"/>
      <c r="F6" s="3"/>
      <c r="G6"/>
      <c r="H6"/>
      <c r="I6"/>
      <c r="J6"/>
      <c r="K6" s="40"/>
      <c r="L6" s="40"/>
      <c r="M6" s="4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>
      <c r="A7" s="42" t="s">
        <v>69</v>
      </c>
      <c r="B7" s="42"/>
      <c r="C7" s="42"/>
      <c r="D7" s="42"/>
      <c r="E7" s="42"/>
      <c r="F7" s="42"/>
      <c r="G7" s="42"/>
      <c r="H7"/>
      <c r="I7"/>
      <c r="J7"/>
      <c r="K7"/>
      <c r="L7"/>
      <c r="M7" s="31"/>
      <c r="N7"/>
      <c r="O7" s="31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>
      <c r="A8" s="2" t="s">
        <v>101</v>
      </c>
      <c r="B8" s="2"/>
      <c r="C8" s="2"/>
      <c r="D8" s="2"/>
      <c r="E8" s="2"/>
      <c r="F8" s="2"/>
      <c r="G8" s="2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5" customFormat="1" ht="9.75"/>
    <row r="10" spans="1:1024" s="5" customFormat="1" ht="10.5" thickBot="1">
      <c r="A10" s="6" t="s">
        <v>2</v>
      </c>
      <c r="B10" s="6" t="s">
        <v>3</v>
      </c>
      <c r="C10" s="43" t="s">
        <v>4</v>
      </c>
      <c r="D10" s="43"/>
      <c r="E10" s="43"/>
      <c r="F10" s="43"/>
      <c r="G10" s="44" t="s">
        <v>5</v>
      </c>
      <c r="H10" s="44"/>
      <c r="I10" s="44"/>
      <c r="J10" s="44"/>
      <c r="K10" s="8" t="s">
        <v>6</v>
      </c>
      <c r="L10" s="9"/>
      <c r="M10" s="9"/>
      <c r="N10" s="45" t="s">
        <v>7</v>
      </c>
      <c r="O10" s="45"/>
      <c r="P10" s="47" t="s">
        <v>8</v>
      </c>
      <c r="Q10" s="48" t="s">
        <v>9</v>
      </c>
      <c r="R10" s="48"/>
      <c r="S10" s="48"/>
      <c r="T10" s="48"/>
      <c r="U10" s="46" t="s">
        <v>10</v>
      </c>
      <c r="V10" s="45" t="s">
        <v>11</v>
      </c>
    </row>
    <row r="11" spans="1:1024">
      <c r="A11" s="11" t="s">
        <v>12</v>
      </c>
      <c r="B11" s="11" t="s">
        <v>13</v>
      </c>
      <c r="C11" s="43" t="s">
        <v>14</v>
      </c>
      <c r="D11" s="43" t="s">
        <v>15</v>
      </c>
      <c r="E11" s="43" t="s">
        <v>16</v>
      </c>
      <c r="F11" s="43" t="s">
        <v>17</v>
      </c>
      <c r="G11" s="43" t="s">
        <v>17</v>
      </c>
      <c r="H11" s="43" t="s">
        <v>18</v>
      </c>
      <c r="I11" s="43" t="s">
        <v>14</v>
      </c>
      <c r="J11" s="43" t="s">
        <v>19</v>
      </c>
      <c r="K11" s="43" t="s">
        <v>20</v>
      </c>
      <c r="L11" s="43" t="s">
        <v>21</v>
      </c>
      <c r="M11" s="43" t="s">
        <v>71</v>
      </c>
      <c r="N11" s="43" t="s">
        <v>22</v>
      </c>
      <c r="O11" s="43" t="s">
        <v>23</v>
      </c>
      <c r="P11" s="47"/>
      <c r="Q11" s="43" t="s">
        <v>24</v>
      </c>
      <c r="R11" s="43" t="s">
        <v>25</v>
      </c>
      <c r="S11" s="43" t="s">
        <v>26</v>
      </c>
      <c r="T11" s="43" t="s">
        <v>27</v>
      </c>
      <c r="U11" s="46"/>
      <c r="V11" s="45"/>
      <c r="Y11" s="57" t="s">
        <v>97</v>
      </c>
      <c r="Z11" s="55"/>
      <c r="AA11" s="55"/>
      <c r="AB11" s="55" t="s">
        <v>98</v>
      </c>
      <c r="AC11" s="55"/>
      <c r="AD11" s="55"/>
      <c r="AE11" s="55" t="s">
        <v>99</v>
      </c>
      <c r="AF11" s="55"/>
      <c r="AG11" s="55"/>
      <c r="AH11" s="55" t="s">
        <v>100</v>
      </c>
      <c r="AI11" s="55"/>
      <c r="AJ11" s="56"/>
      <c r="AK11" s="57" t="s">
        <v>97</v>
      </c>
      <c r="AL11" s="55"/>
      <c r="AM11" s="55"/>
      <c r="AN11" s="55" t="s">
        <v>98</v>
      </c>
      <c r="AO11" s="55"/>
      <c r="AP11" s="55"/>
      <c r="AQ11" s="55" t="s">
        <v>99</v>
      </c>
      <c r="AR11" s="55"/>
      <c r="AS11" s="55"/>
      <c r="AT11" s="55" t="s">
        <v>100</v>
      </c>
      <c r="AU11" s="55"/>
      <c r="AV11" s="56"/>
    </row>
    <row r="12" spans="1:1024" ht="13.5" thickBot="1">
      <c r="A12" s="12"/>
      <c r="B12" s="12" t="s">
        <v>28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7"/>
      <c r="Q12" s="43"/>
      <c r="R12" s="43"/>
      <c r="S12" s="43"/>
      <c r="T12" s="43"/>
      <c r="U12" s="46"/>
      <c r="V12" s="45"/>
      <c r="Y12" s="35">
        <v>44927</v>
      </c>
      <c r="Z12" s="36">
        <v>44958</v>
      </c>
      <c r="AA12" s="36">
        <v>44986</v>
      </c>
      <c r="AB12" s="36">
        <v>45017</v>
      </c>
      <c r="AC12" s="36">
        <v>45047</v>
      </c>
      <c r="AD12" s="36">
        <v>45078</v>
      </c>
      <c r="AE12" s="36">
        <v>45108</v>
      </c>
      <c r="AF12" s="36">
        <v>45139</v>
      </c>
      <c r="AG12" s="36">
        <v>45170</v>
      </c>
      <c r="AH12" s="36">
        <v>45200</v>
      </c>
      <c r="AI12" s="36">
        <v>45231</v>
      </c>
      <c r="AJ12" s="37">
        <v>45261</v>
      </c>
      <c r="AK12" s="35">
        <v>45292</v>
      </c>
      <c r="AL12" s="36">
        <v>45323</v>
      </c>
      <c r="AM12" s="36">
        <v>45352</v>
      </c>
      <c r="AN12" s="36">
        <v>45383</v>
      </c>
      <c r="AO12" s="36">
        <v>45413</v>
      </c>
      <c r="AP12" s="36">
        <v>45444</v>
      </c>
      <c r="AQ12" s="36">
        <v>45474</v>
      </c>
      <c r="AR12" s="36">
        <v>45505</v>
      </c>
      <c r="AS12" s="36">
        <v>45536</v>
      </c>
      <c r="AT12" s="36">
        <v>45566</v>
      </c>
      <c r="AU12" s="36">
        <v>45597</v>
      </c>
      <c r="AV12" s="37">
        <v>45627</v>
      </c>
    </row>
    <row r="13" spans="1:1024" ht="49.5" hidden="1">
      <c r="A13" s="7" t="s">
        <v>29</v>
      </c>
      <c r="B13" s="13" t="s">
        <v>30</v>
      </c>
      <c r="C13" s="14"/>
      <c r="D13" s="14"/>
      <c r="E13" s="14"/>
      <c r="F13" s="14"/>
      <c r="G13" s="15" t="s">
        <v>31</v>
      </c>
      <c r="H13" s="7" t="s">
        <v>32</v>
      </c>
      <c r="I13" s="15" t="s">
        <v>33</v>
      </c>
      <c r="J13" s="16">
        <v>44097</v>
      </c>
      <c r="K13" s="10" t="s">
        <v>34</v>
      </c>
      <c r="L13" s="17">
        <v>98180.82</v>
      </c>
      <c r="M13" s="16">
        <v>44910</v>
      </c>
      <c r="N13" s="10" t="s">
        <v>35</v>
      </c>
      <c r="O13" s="14"/>
      <c r="P13" s="14"/>
      <c r="Q13" s="14"/>
      <c r="R13" s="18">
        <v>24545.200000000001</v>
      </c>
      <c r="S13" s="18">
        <f>L13-R13</f>
        <v>73635.62000000001</v>
      </c>
      <c r="T13" s="18">
        <f>R13+S13</f>
        <v>98180.82</v>
      </c>
      <c r="U13" s="18">
        <f>T13</f>
        <v>98180.82</v>
      </c>
      <c r="V13" s="7" t="s">
        <v>44</v>
      </c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</row>
    <row r="14" spans="1:1024" ht="24.75" hidden="1">
      <c r="A14" s="7" t="s">
        <v>36</v>
      </c>
      <c r="B14" s="13" t="s">
        <v>37</v>
      </c>
      <c r="C14" s="14"/>
      <c r="D14" s="14"/>
      <c r="E14" s="14"/>
      <c r="F14" s="14"/>
      <c r="G14" s="15" t="s">
        <v>38</v>
      </c>
      <c r="H14" s="13" t="s">
        <v>39</v>
      </c>
      <c r="I14" s="15" t="s">
        <v>40</v>
      </c>
      <c r="J14" s="16">
        <v>44434</v>
      </c>
      <c r="K14" s="10" t="s">
        <v>41</v>
      </c>
      <c r="L14" s="17">
        <v>366447.32</v>
      </c>
      <c r="M14" s="16" t="s">
        <v>42</v>
      </c>
      <c r="N14" s="10" t="s">
        <v>43</v>
      </c>
      <c r="O14" s="19">
        <v>535947.16</v>
      </c>
      <c r="P14" s="14"/>
      <c r="Q14" s="14"/>
      <c r="R14" s="18">
        <v>535947.16</v>
      </c>
      <c r="S14" s="18">
        <v>535947.16</v>
      </c>
      <c r="T14" s="18">
        <v>535947.16</v>
      </c>
      <c r="U14" s="18">
        <v>535947.16</v>
      </c>
      <c r="V14" s="7" t="s">
        <v>44</v>
      </c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</row>
    <row r="15" spans="1:1024" s="28" customFormat="1" ht="33" hidden="1">
      <c r="A15" s="20" t="s">
        <v>45</v>
      </c>
      <c r="B15" s="21" t="s">
        <v>46</v>
      </c>
      <c r="C15" s="22" t="s">
        <v>47</v>
      </c>
      <c r="D15" s="21" t="s">
        <v>48</v>
      </c>
      <c r="E15" s="23"/>
      <c r="F15" s="23"/>
      <c r="G15" s="24" t="s">
        <v>38</v>
      </c>
      <c r="H15" s="21" t="s">
        <v>39</v>
      </c>
      <c r="I15" s="24" t="s">
        <v>49</v>
      </c>
      <c r="J15" s="25">
        <f>44434+127+26</f>
        <v>44587</v>
      </c>
      <c r="K15" s="22" t="s">
        <v>41</v>
      </c>
      <c r="L15" s="26">
        <v>232271.4</v>
      </c>
      <c r="M15" s="25">
        <f>44434+127+26+120</f>
        <v>44707</v>
      </c>
      <c r="N15" s="22" t="s">
        <v>41</v>
      </c>
      <c r="O15" s="26"/>
      <c r="P15" s="23"/>
      <c r="Q15" s="23"/>
      <c r="R15" s="27">
        <v>131138.45000000001</v>
      </c>
      <c r="S15" s="27">
        <v>131138.45000000001</v>
      </c>
      <c r="T15" s="27">
        <v>131138.45000000001</v>
      </c>
      <c r="U15" s="27">
        <f>80381.21+131138.45</f>
        <v>211519.66000000003</v>
      </c>
      <c r="V15" s="20" t="s">
        <v>44</v>
      </c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</row>
    <row r="16" spans="1:1024" s="28" customFormat="1" ht="33" hidden="1">
      <c r="A16" s="20" t="s">
        <v>50</v>
      </c>
      <c r="B16" s="21" t="s">
        <v>51</v>
      </c>
      <c r="C16" s="22"/>
      <c r="D16" s="21" t="s">
        <v>52</v>
      </c>
      <c r="E16" s="23"/>
      <c r="F16" s="23"/>
      <c r="G16" s="24" t="s">
        <v>38</v>
      </c>
      <c r="H16" s="21" t="s">
        <v>39</v>
      </c>
      <c r="I16" s="24" t="s">
        <v>63</v>
      </c>
      <c r="J16" s="25">
        <v>44833</v>
      </c>
      <c r="K16" s="30">
        <v>150</v>
      </c>
      <c r="L16" s="26">
        <v>383202.24</v>
      </c>
      <c r="M16" s="25">
        <v>45105</v>
      </c>
      <c r="N16" s="22" t="s">
        <v>92</v>
      </c>
      <c r="O16" s="26">
        <v>29069.65</v>
      </c>
      <c r="P16" s="23"/>
      <c r="Q16" s="23"/>
      <c r="R16" s="27">
        <f>202281.8+45927.44+40811.48+123251.15</f>
        <v>412271.87</v>
      </c>
      <c r="S16" s="27">
        <f>202281.8+45927.44+40811.48</f>
        <v>289020.71999999997</v>
      </c>
      <c r="T16" s="27">
        <f t="shared" ref="T16:U16" si="0">202281.8+45927.44+40811.48</f>
        <v>289020.71999999997</v>
      </c>
      <c r="U16" s="27">
        <f t="shared" si="0"/>
        <v>289020.71999999997</v>
      </c>
      <c r="V16" s="20" t="s">
        <v>44</v>
      </c>
      <c r="X16" s="29">
        <f>J16+K16</f>
        <v>44983</v>
      </c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s="28" customFormat="1" ht="41.25" hidden="1" customHeight="1">
      <c r="A17" s="20" t="s">
        <v>53</v>
      </c>
      <c r="B17" s="49" t="s">
        <v>54</v>
      </c>
      <c r="C17" s="51"/>
      <c r="D17" s="49" t="s">
        <v>52</v>
      </c>
      <c r="E17" s="53"/>
      <c r="F17" s="53"/>
      <c r="G17" s="24" t="s">
        <v>56</v>
      </c>
      <c r="H17" s="21" t="s">
        <v>55</v>
      </c>
      <c r="I17" s="24" t="s">
        <v>64</v>
      </c>
      <c r="J17" s="25">
        <v>44839</v>
      </c>
      <c r="K17" s="30">
        <v>120</v>
      </c>
      <c r="L17" s="26">
        <v>269104.24</v>
      </c>
      <c r="M17" s="25">
        <v>44914</v>
      </c>
      <c r="N17" s="22"/>
      <c r="O17" s="26"/>
      <c r="P17" s="23"/>
      <c r="Q17" s="23"/>
      <c r="R17" s="27">
        <v>0</v>
      </c>
      <c r="S17" s="27"/>
      <c r="T17" s="27">
        <v>0</v>
      </c>
      <c r="U17" s="27"/>
      <c r="V17" s="20" t="s">
        <v>72</v>
      </c>
      <c r="X17" s="29">
        <f t="shared" ref="X17:X22" si="1">J17+K17</f>
        <v>44959</v>
      </c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</row>
    <row r="18" spans="1:48" s="28" customFormat="1" ht="41.25" customHeight="1">
      <c r="A18" s="20" t="s">
        <v>74</v>
      </c>
      <c r="B18" s="50"/>
      <c r="C18" s="52"/>
      <c r="D18" s="50"/>
      <c r="E18" s="54"/>
      <c r="F18" s="54"/>
      <c r="G18" s="24" t="s">
        <v>75</v>
      </c>
      <c r="H18" s="21" t="s">
        <v>76</v>
      </c>
      <c r="I18" s="24" t="s">
        <v>77</v>
      </c>
      <c r="J18" s="25">
        <v>45048</v>
      </c>
      <c r="K18" s="30">
        <v>120</v>
      </c>
      <c r="L18" s="26">
        <f>249656.97+79749.24</f>
        <v>329406.21000000002</v>
      </c>
      <c r="M18" s="25">
        <v>45171</v>
      </c>
      <c r="N18" s="22"/>
      <c r="O18" s="26">
        <v>117300.6</v>
      </c>
      <c r="P18" s="23"/>
      <c r="Q18" s="23"/>
      <c r="R18" s="27">
        <f>SUM(Y18:AG18)</f>
        <v>323488.83999999997</v>
      </c>
      <c r="S18" s="27">
        <f>SUM(AE18:AG18)</f>
        <v>260447.86</v>
      </c>
      <c r="T18" s="27">
        <f>S18</f>
        <v>260447.86</v>
      </c>
      <c r="U18" s="27">
        <f>R18</f>
        <v>323488.83999999997</v>
      </c>
      <c r="V18" s="20" t="s">
        <v>68</v>
      </c>
      <c r="W18" s="38">
        <v>3</v>
      </c>
      <c r="X18" s="29"/>
      <c r="Y18" s="23"/>
      <c r="Z18" s="23"/>
      <c r="AA18" s="23"/>
      <c r="AB18" s="23"/>
      <c r="AC18" s="23"/>
      <c r="AD18" s="33">
        <v>63040.98</v>
      </c>
      <c r="AE18" s="33">
        <v>64352.68</v>
      </c>
      <c r="AF18" s="33">
        <v>66080.62</v>
      </c>
      <c r="AG18" s="33">
        <v>130014.56</v>
      </c>
      <c r="AH18" s="33">
        <v>122889.5</v>
      </c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</row>
    <row r="19" spans="1:48" s="28" customFormat="1" ht="28.5" hidden="1" customHeight="1">
      <c r="A19" s="20" t="s">
        <v>58</v>
      </c>
      <c r="B19" s="21" t="s">
        <v>57</v>
      </c>
      <c r="C19" s="22"/>
      <c r="D19" s="21" t="s">
        <v>52</v>
      </c>
      <c r="E19" s="23"/>
      <c r="F19" s="23"/>
      <c r="G19" s="24" t="s">
        <v>38</v>
      </c>
      <c r="H19" s="21" t="s">
        <v>39</v>
      </c>
      <c r="I19" s="24" t="s">
        <v>65</v>
      </c>
      <c r="J19" s="25">
        <v>44839</v>
      </c>
      <c r="K19" s="30">
        <v>120</v>
      </c>
      <c r="L19" s="26">
        <v>101247</v>
      </c>
      <c r="M19" s="25">
        <v>45079</v>
      </c>
      <c r="N19" s="22" t="s">
        <v>41</v>
      </c>
      <c r="O19" s="26">
        <v>35519.440000000002</v>
      </c>
      <c r="P19" s="23"/>
      <c r="Q19" s="23"/>
      <c r="R19" s="27">
        <f>28353.48+54578.52+53834.41</f>
        <v>136766.41</v>
      </c>
      <c r="S19" s="27">
        <f t="shared" ref="S19:U19" si="2">28353.48+54578.52+53834.41</f>
        <v>136766.41</v>
      </c>
      <c r="T19" s="27">
        <f t="shared" si="2"/>
        <v>136766.41</v>
      </c>
      <c r="U19" s="27">
        <f t="shared" si="2"/>
        <v>136766.41</v>
      </c>
      <c r="V19" s="20" t="s">
        <v>44</v>
      </c>
      <c r="W19" s="38"/>
      <c r="X19" s="29">
        <f t="shared" si="1"/>
        <v>44959</v>
      </c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s="28" customFormat="1" ht="49.5" hidden="1" customHeight="1">
      <c r="A20" s="20" t="s">
        <v>59</v>
      </c>
      <c r="B20" s="49" t="s">
        <v>60</v>
      </c>
      <c r="C20" s="51"/>
      <c r="D20" s="49" t="s">
        <v>52</v>
      </c>
      <c r="E20" s="53"/>
      <c r="F20" s="53"/>
      <c r="G20" s="24" t="s">
        <v>56</v>
      </c>
      <c r="H20" s="21" t="s">
        <v>55</v>
      </c>
      <c r="I20" s="24" t="s">
        <v>66</v>
      </c>
      <c r="J20" s="25">
        <v>44839</v>
      </c>
      <c r="K20" s="30">
        <v>365</v>
      </c>
      <c r="L20" s="26">
        <v>944727.37</v>
      </c>
      <c r="M20" s="25">
        <v>44914</v>
      </c>
      <c r="N20" s="22"/>
      <c r="O20" s="26"/>
      <c r="P20" s="23"/>
      <c r="Q20" s="23"/>
      <c r="R20" s="27">
        <v>0</v>
      </c>
      <c r="S20" s="27"/>
      <c r="T20" s="27">
        <v>0</v>
      </c>
      <c r="U20" s="27"/>
      <c r="V20" s="20" t="s">
        <v>73</v>
      </c>
      <c r="W20" s="38"/>
      <c r="X20" s="29">
        <f t="shared" si="1"/>
        <v>45204</v>
      </c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</row>
    <row r="21" spans="1:48" s="28" customFormat="1" ht="49.5" customHeight="1">
      <c r="A21" s="20" t="s">
        <v>79</v>
      </c>
      <c r="B21" s="50"/>
      <c r="C21" s="52"/>
      <c r="D21" s="50"/>
      <c r="E21" s="54"/>
      <c r="F21" s="54"/>
      <c r="G21" s="24" t="s">
        <v>75</v>
      </c>
      <c r="H21" s="21" t="s">
        <v>76</v>
      </c>
      <c r="I21" s="24" t="s">
        <v>78</v>
      </c>
      <c r="J21" s="25">
        <v>45048</v>
      </c>
      <c r="K21" s="30">
        <v>365</v>
      </c>
      <c r="L21" s="26">
        <f>878573.67+178547.8</f>
        <v>1057121.47</v>
      </c>
      <c r="M21" s="25">
        <v>45353</v>
      </c>
      <c r="N21" s="22"/>
      <c r="O21" s="26">
        <v>40547.050000000003</v>
      </c>
      <c r="P21" s="23"/>
      <c r="Q21" s="23"/>
      <c r="R21" s="27">
        <f>SUM(Y21:AG21)</f>
        <v>904527.33</v>
      </c>
      <c r="S21" s="27">
        <f>SUM(AE21:AG21)</f>
        <v>699897.19</v>
      </c>
      <c r="T21" s="27">
        <f t="shared" ref="T21:T23" si="3">S21</f>
        <v>699897.19</v>
      </c>
      <c r="U21" s="27">
        <f>R21</f>
        <v>904527.33</v>
      </c>
      <c r="V21" s="20" t="s">
        <v>68</v>
      </c>
      <c r="W21" s="38">
        <v>3</v>
      </c>
      <c r="X21" s="29"/>
      <c r="Y21" s="23"/>
      <c r="Z21" s="23"/>
      <c r="AA21" s="23"/>
      <c r="AB21" s="23"/>
      <c r="AC21" s="23"/>
      <c r="AD21" s="33">
        <v>204630.14</v>
      </c>
      <c r="AE21" s="33">
        <v>138893.82999999999</v>
      </c>
      <c r="AF21" s="33">
        <v>251534.64</v>
      </c>
      <c r="AG21" s="33">
        <v>309468.71999999997</v>
      </c>
      <c r="AH21" s="33">
        <v>136087.1</v>
      </c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</row>
    <row r="22" spans="1:48" s="28" customFormat="1" ht="27.75" customHeight="1">
      <c r="A22" s="20" t="s">
        <v>61</v>
      </c>
      <c r="B22" s="21" t="s">
        <v>62</v>
      </c>
      <c r="C22" s="22"/>
      <c r="D22" s="21" t="s">
        <v>52</v>
      </c>
      <c r="E22" s="23"/>
      <c r="F22" s="23"/>
      <c r="G22" s="24" t="s">
        <v>38</v>
      </c>
      <c r="H22" s="21" t="s">
        <v>39</v>
      </c>
      <c r="I22" s="24" t="s">
        <v>67</v>
      </c>
      <c r="J22" s="25">
        <v>44873</v>
      </c>
      <c r="K22" s="30">
        <v>300</v>
      </c>
      <c r="L22" s="26">
        <v>734344.79</v>
      </c>
      <c r="M22" s="25">
        <v>45123</v>
      </c>
      <c r="N22" s="22"/>
      <c r="O22" s="26">
        <f>26426.19+275435.68</f>
        <v>301861.87</v>
      </c>
      <c r="P22" s="23"/>
      <c r="Q22" s="23"/>
      <c r="R22" s="27">
        <f>SUM(Y22:AG22)</f>
        <v>577489.67999999993</v>
      </c>
      <c r="S22" s="27">
        <f>SUM(AE22:AG22)</f>
        <v>315119.80999999994</v>
      </c>
      <c r="T22" s="27">
        <f t="shared" si="3"/>
        <v>315119.80999999994</v>
      </c>
      <c r="U22" s="27">
        <f>R22</f>
        <v>577489.67999999993</v>
      </c>
      <c r="V22" s="20" t="s">
        <v>68</v>
      </c>
      <c r="W22" s="38">
        <v>3</v>
      </c>
      <c r="X22" s="29">
        <f t="shared" si="1"/>
        <v>45173</v>
      </c>
      <c r="Y22" s="23"/>
      <c r="Z22" s="23"/>
      <c r="AA22" s="23"/>
      <c r="AB22" s="33">
        <v>93473.85</v>
      </c>
      <c r="AC22" s="33">
        <v>106046.01</v>
      </c>
      <c r="AD22" s="33">
        <v>62850.01</v>
      </c>
      <c r="AE22" s="33">
        <v>76720.17</v>
      </c>
      <c r="AF22" s="33">
        <v>143091.60999999999</v>
      </c>
      <c r="AG22" s="33">
        <v>95308.03</v>
      </c>
      <c r="AH22" s="33">
        <v>304359.95</v>
      </c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</row>
    <row r="23" spans="1:48" s="28" customFormat="1" ht="41.25">
      <c r="A23" s="20" t="s">
        <v>84</v>
      </c>
      <c r="B23" s="21" t="s">
        <v>80</v>
      </c>
      <c r="C23" s="22" t="s">
        <v>81</v>
      </c>
      <c r="D23" s="21" t="s">
        <v>82</v>
      </c>
      <c r="E23" s="23"/>
      <c r="F23" s="23"/>
      <c r="G23" s="24" t="s">
        <v>85</v>
      </c>
      <c r="H23" s="21" t="s">
        <v>86</v>
      </c>
      <c r="I23" s="24" t="s">
        <v>83</v>
      </c>
      <c r="J23" s="25">
        <v>45048</v>
      </c>
      <c r="K23" s="30">
        <v>365</v>
      </c>
      <c r="L23" s="26">
        <v>6606537.04</v>
      </c>
      <c r="M23" s="25">
        <v>45414</v>
      </c>
      <c r="N23" s="22"/>
      <c r="O23" s="26"/>
      <c r="P23" s="23"/>
      <c r="Q23" s="23"/>
      <c r="R23" s="27">
        <f>SUM(Y23:AG23)</f>
        <v>1852216.49</v>
      </c>
      <c r="S23" s="27">
        <f>SUM(AE23:AG23)</f>
        <v>1516436.8699999999</v>
      </c>
      <c r="T23" s="27">
        <f t="shared" si="3"/>
        <v>1516436.8699999999</v>
      </c>
      <c r="U23" s="27">
        <f>R23</f>
        <v>1852216.49</v>
      </c>
      <c r="V23" s="20" t="s">
        <v>68</v>
      </c>
      <c r="W23" s="38">
        <v>3</v>
      </c>
      <c r="X23" s="29">
        <f t="shared" ref="X23" si="4">J23+K23</f>
        <v>45413</v>
      </c>
      <c r="Y23" s="23"/>
      <c r="Z23" s="23"/>
      <c r="AA23" s="23"/>
      <c r="AB23" s="23"/>
      <c r="AC23" s="23"/>
      <c r="AD23" s="33">
        <v>335779.62</v>
      </c>
      <c r="AE23" s="33">
        <v>387275.19</v>
      </c>
      <c r="AF23" s="33">
        <v>463331.97</v>
      </c>
      <c r="AG23" s="33">
        <v>665829.71</v>
      </c>
      <c r="AH23" s="33">
        <v>539065.63</v>
      </c>
      <c r="AI23" s="33">
        <v>595218.35</v>
      </c>
      <c r="AJ23" s="33">
        <v>878714.06</v>
      </c>
      <c r="AK23" s="33">
        <v>501601.24</v>
      </c>
      <c r="AL23" s="33">
        <v>504284.99</v>
      </c>
      <c r="AM23" s="33">
        <v>508071.17</v>
      </c>
      <c r="AN23" s="23"/>
      <c r="AO23" s="23"/>
      <c r="AP23" s="23"/>
      <c r="AQ23" s="23"/>
      <c r="AR23" s="23"/>
      <c r="AS23" s="23"/>
      <c r="AT23" s="23"/>
      <c r="AU23" s="23"/>
      <c r="AV23" s="23"/>
    </row>
    <row r="24" spans="1:48" s="28" customFormat="1" ht="27.75" customHeight="1">
      <c r="A24" s="20" t="s">
        <v>89</v>
      </c>
      <c r="B24" s="21" t="s">
        <v>87</v>
      </c>
      <c r="C24" s="22"/>
      <c r="D24" s="21"/>
      <c r="E24" s="22"/>
      <c r="F24" s="22"/>
      <c r="G24" s="24"/>
      <c r="H24" s="21" t="s">
        <v>93</v>
      </c>
      <c r="I24" s="24"/>
      <c r="J24" s="25">
        <v>45249</v>
      </c>
      <c r="K24" s="30" t="s">
        <v>95</v>
      </c>
      <c r="L24" s="26">
        <v>2100007.7999999998</v>
      </c>
      <c r="M24" s="25">
        <v>45553</v>
      </c>
      <c r="N24" s="22"/>
      <c r="O24" s="26"/>
      <c r="P24" s="23"/>
      <c r="Q24" s="23"/>
      <c r="R24" s="27">
        <f t="shared" ref="R24:R25" si="5">SUM(Y24:AG24)</f>
        <v>0</v>
      </c>
      <c r="S24" s="27"/>
      <c r="T24" s="27"/>
      <c r="U24" s="27"/>
      <c r="V24" s="20" t="s">
        <v>88</v>
      </c>
      <c r="W24" s="38">
        <v>3</v>
      </c>
      <c r="X24" s="29" t="e">
        <f t="shared" ref="X24:X25" si="6">J24+K24</f>
        <v>#VALUE!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</row>
    <row r="25" spans="1:48" s="28" customFormat="1" ht="30.75" customHeight="1">
      <c r="A25" s="20" t="s">
        <v>90</v>
      </c>
      <c r="B25" s="21" t="s">
        <v>91</v>
      </c>
      <c r="C25" s="22"/>
      <c r="D25" s="21"/>
      <c r="E25" s="23"/>
      <c r="F25" s="23"/>
      <c r="G25" s="24"/>
      <c r="H25" s="21" t="s">
        <v>94</v>
      </c>
      <c r="I25" s="24"/>
      <c r="J25" s="25">
        <v>45198</v>
      </c>
      <c r="K25" s="30" t="s">
        <v>96</v>
      </c>
      <c r="L25" s="26">
        <v>820423.78</v>
      </c>
      <c r="M25" s="25">
        <v>45410</v>
      </c>
      <c r="N25" s="22"/>
      <c r="O25" s="26"/>
      <c r="P25" s="23"/>
      <c r="Q25" s="23"/>
      <c r="R25" s="27">
        <f t="shared" si="5"/>
        <v>0</v>
      </c>
      <c r="S25" s="27"/>
      <c r="T25" s="27"/>
      <c r="U25" s="27"/>
      <c r="V25" s="20" t="s">
        <v>88</v>
      </c>
      <c r="W25" s="38">
        <v>3</v>
      </c>
      <c r="X25" s="29" t="e">
        <f t="shared" si="6"/>
        <v>#VALUE!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</row>
  </sheetData>
  <mergeCells count="49">
    <mergeCell ref="AN11:AP11"/>
    <mergeCell ref="AQ11:AS11"/>
    <mergeCell ref="AT11:AV11"/>
    <mergeCell ref="Y11:AA11"/>
    <mergeCell ref="AB11:AD11"/>
    <mergeCell ref="AE11:AG11"/>
    <mergeCell ref="AH11:AJ11"/>
    <mergeCell ref="AK11:AM11"/>
    <mergeCell ref="B20:B21"/>
    <mergeCell ref="C20:C21"/>
    <mergeCell ref="D20:D21"/>
    <mergeCell ref="E20:E21"/>
    <mergeCell ref="F20:F21"/>
    <mergeCell ref="B17:B18"/>
    <mergeCell ref="D17:D18"/>
    <mergeCell ref="C17:C18"/>
    <mergeCell ref="E17:E18"/>
    <mergeCell ref="F17:F18"/>
    <mergeCell ref="R11:R12"/>
    <mergeCell ref="S11:S12"/>
    <mergeCell ref="T11:T12"/>
    <mergeCell ref="P10:P12"/>
    <mergeCell ref="Q10:T10"/>
    <mergeCell ref="U10:U12"/>
    <mergeCell ref="V10:V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Q11:Q12"/>
    <mergeCell ref="K6:L6"/>
    <mergeCell ref="A7:G7"/>
    <mergeCell ref="C10:F10"/>
    <mergeCell ref="G10:J10"/>
    <mergeCell ref="N10:O10"/>
    <mergeCell ref="A1:M1"/>
    <mergeCell ref="A2:M2"/>
    <mergeCell ref="A3:M3"/>
    <mergeCell ref="A5:D5"/>
    <mergeCell ref="K5:M5"/>
  </mergeCells>
  <phoneticPr fontId="10" type="noConversion"/>
  <printOptions horizontalCentered="1"/>
  <pageMargins left="7.8472222222222193E-2" right="7.8472222222222193E-2" top="0.74791666666666701" bottom="0.74791666666666701" header="0.51180555555555496" footer="0.51180555555555496"/>
  <pageSetup paperSize="9" scale="76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>
      <selection activeCell="D5" sqref="D5"/>
    </sheetView>
  </sheetViews>
  <sheetFormatPr defaultRowHeight="12.75"/>
  <cols>
    <col min="1" max="4" width="8.7109375"/>
    <col min="5" max="5" width="9.28515625"/>
    <col min="6" max="1025" width="8.7109375"/>
  </cols>
  <sheetData/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Plan1</vt:lpstr>
      <vt:lpstr>Plan2</vt:lpstr>
      <vt:lpstr>Plan1!Area_de_impressao</vt:lpstr>
      <vt:lpstr>Excel_BuiltIn_Print_Area_1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Valdson Ferreira da Silva</dc:creator>
  <cp:lastModifiedBy>Saulo Pereira</cp:lastModifiedBy>
  <cp:revision>1</cp:revision>
  <cp:lastPrinted>2024-03-01T14:03:31Z</cp:lastPrinted>
  <dcterms:created xsi:type="dcterms:W3CDTF">2016-01-04T12:16:00Z</dcterms:created>
  <dcterms:modified xsi:type="dcterms:W3CDTF">2024-03-13T13:52:00Z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EB62DCA56FA94E27A60A6361034E11C4</vt:lpwstr>
  </property>
  <property fmtid="{D5CDD505-2E9C-101B-9397-08002B2CF9AE}" pid="6" name="KSOProductBuildVer">
    <vt:lpwstr>1033-11.2.0.10382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